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8_{A1105FBC-E9C8-4AD0-A98C-0135E5F1B7C1}" xr6:coauthVersionLast="47" xr6:coauthVersionMax="47" xr10:uidLastSave="{00000000-0000-0000-0000-000000000000}"/>
  <bookViews>
    <workbookView xWindow="-120" yWindow="-120" windowWidth="20730" windowHeight="11160" xr2:uid="{0B0E136A-39BA-4FC1-9ED0-96FDC72B0F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6" i="1" l="1"/>
  <c r="D36" i="1"/>
  <c r="A36" i="1"/>
  <c r="Q25" i="1"/>
  <c r="D25" i="1"/>
  <c r="A25" i="1"/>
  <c r="Q51" i="1"/>
  <c r="D51" i="1"/>
  <c r="A51" i="1"/>
  <c r="Q65" i="1"/>
  <c r="D65" i="1"/>
  <c r="A65" i="1"/>
  <c r="Q64" i="1"/>
  <c r="D64" i="1"/>
  <c r="A64" i="1"/>
  <c r="Q13" i="1"/>
  <c r="Q54" i="1"/>
  <c r="Q62" i="1"/>
  <c r="Q11" i="1"/>
  <c r="Q20" i="1"/>
  <c r="D20" i="1"/>
  <c r="A20" i="1"/>
  <c r="D21" i="1"/>
  <c r="A21" i="1"/>
  <c r="D60" i="1"/>
  <c r="A60" i="1"/>
  <c r="Q37" i="1"/>
  <c r="D37" i="1"/>
  <c r="A37" i="1"/>
  <c r="Q17" i="1"/>
  <c r="D17" i="1"/>
  <c r="A17" i="1"/>
  <c r="Q19" i="1"/>
  <c r="D19" i="1"/>
  <c r="A19" i="1"/>
  <c r="Q40" i="1"/>
  <c r="D40" i="1"/>
  <c r="A40" i="1"/>
  <c r="Q27" i="1"/>
  <c r="D27" i="1"/>
  <c r="A27" i="1"/>
  <c r="D49" i="1"/>
  <c r="A49" i="1"/>
  <c r="Q24" i="1"/>
  <c r="D24" i="1"/>
  <c r="A24" i="1"/>
  <c r="Q39" i="1"/>
  <c r="D39" i="1"/>
  <c r="A39" i="1"/>
  <c r="Q10" i="1"/>
  <c r="D10" i="1"/>
  <c r="A10" i="1"/>
  <c r="Q9" i="1"/>
  <c r="D9" i="1"/>
  <c r="A9" i="1"/>
  <c r="Q56" i="1"/>
  <c r="D56" i="1"/>
  <c r="A56" i="1"/>
  <c r="Q42" i="1"/>
  <c r="D42" i="1"/>
  <c r="A42" i="1"/>
  <c r="Q16" i="1"/>
  <c r="D16" i="1"/>
  <c r="A16" i="1"/>
  <c r="Q28" i="1"/>
  <c r="D28" i="1"/>
  <c r="A28" i="1"/>
  <c r="Q32" i="1"/>
  <c r="D32" i="1"/>
  <c r="A32" i="1"/>
  <c r="Q34" i="1"/>
  <c r="D34" i="1"/>
  <c r="A34" i="1"/>
  <c r="Q12" i="1"/>
  <c r="Q26" i="1"/>
  <c r="D26" i="1"/>
  <c r="A26" i="1"/>
  <c r="Q46" i="1"/>
  <c r="D46" i="1"/>
  <c r="A46" i="1"/>
  <c r="Q44" i="1"/>
  <c r="D44" i="1"/>
  <c r="A44" i="1"/>
  <c r="Q15" i="1"/>
  <c r="D15" i="1"/>
  <c r="A15" i="1"/>
  <c r="Q53" i="1"/>
  <c r="D53" i="1"/>
  <c r="A53" i="1"/>
  <c r="Q18" i="1"/>
  <c r="D18" i="1"/>
  <c r="A18" i="1"/>
  <c r="Q45" i="1"/>
  <c r="D45" i="1"/>
  <c r="A45" i="1"/>
  <c r="Q43" i="1"/>
  <c r="D43" i="1"/>
  <c r="A43" i="1"/>
  <c r="Q59" i="1"/>
  <c r="D59" i="1"/>
  <c r="A59" i="1"/>
  <c r="D29" i="1"/>
  <c r="A29" i="1"/>
  <c r="Q58" i="1"/>
  <c r="D58" i="1"/>
  <c r="A58" i="1"/>
  <c r="Q31" i="1"/>
  <c r="D31" i="1"/>
  <c r="A31" i="1"/>
  <c r="Q33" i="1"/>
  <c r="D33" i="1"/>
  <c r="A33" i="1"/>
  <c r="Q48" i="1"/>
  <c r="D48" i="1"/>
  <c r="A48" i="1"/>
  <c r="Q47" i="1"/>
  <c r="D47" i="1"/>
  <c r="A47" i="1"/>
  <c r="Q23" i="1"/>
  <c r="D23" i="1"/>
  <c r="A23" i="1"/>
</calcChain>
</file>

<file path=xl/sharedStrings.xml><?xml version="1.0" encoding="utf-8"?>
<sst xmlns="http://schemas.openxmlformats.org/spreadsheetml/2006/main" count="296" uniqueCount="160">
  <si>
    <t>Waltham Chase Trials MCC</t>
  </si>
  <si>
    <t>Results - Round 1 Summer Series 2022</t>
  </si>
  <si>
    <t>28th May 2022 at Hut Hill. Permit ACU 63144</t>
  </si>
  <si>
    <t>No.</t>
  </si>
  <si>
    <t>Name</t>
  </si>
  <si>
    <t>ACU No.</t>
  </si>
  <si>
    <t>Class</t>
  </si>
  <si>
    <t>Machine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</si>
  <si>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</si>
  <si>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</si>
  <si>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</si>
  <si>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</si>
  <si>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</si>
  <si>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</si>
  <si>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</si>
  <si>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</si>
  <si>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</si>
  <si>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</si>
  <si>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Total</t>
  </si>
  <si>
    <t>Place</t>
  </si>
  <si>
    <t>Points</t>
  </si>
  <si>
    <t>George</t>
  </si>
  <si>
    <t>Greenland</t>
  </si>
  <si>
    <t>Pre-65 D</t>
  </si>
  <si>
    <t>BSA Bantam 175</t>
  </si>
  <si>
    <t>Ronnie</t>
  </si>
  <si>
    <t>Allen</t>
  </si>
  <si>
    <t>Veteran</t>
  </si>
  <si>
    <t>Montesa 315R</t>
  </si>
  <si>
    <t>James</t>
  </si>
  <si>
    <t>Curnick</t>
  </si>
  <si>
    <t>TRRS 250</t>
  </si>
  <si>
    <t>Hazel</t>
  </si>
  <si>
    <t>Parker</t>
  </si>
  <si>
    <t>Adult "E"</t>
  </si>
  <si>
    <t>Oset 24R</t>
  </si>
  <si>
    <t>Andrew</t>
  </si>
  <si>
    <t>Baxter</t>
  </si>
  <si>
    <t>Unclassified</t>
  </si>
  <si>
    <t>TRS 125</t>
  </si>
  <si>
    <t>Vince</t>
  </si>
  <si>
    <t>Hurst</t>
  </si>
  <si>
    <t>Sportsman</t>
  </si>
  <si>
    <t>Electric Motion Race</t>
  </si>
  <si>
    <t>Chris</t>
  </si>
  <si>
    <t>Wiseman</t>
  </si>
  <si>
    <t>Gas Gas 300</t>
  </si>
  <si>
    <t>Finley</t>
  </si>
  <si>
    <t>Youth D</t>
  </si>
  <si>
    <t>Oset</t>
  </si>
  <si>
    <t>Phil</t>
  </si>
  <si>
    <t>Jones</t>
  </si>
  <si>
    <t>BSA B40</t>
  </si>
  <si>
    <t>Wilkes</t>
  </si>
  <si>
    <t>Oset 20</t>
  </si>
  <si>
    <t>Trevor</t>
  </si>
  <si>
    <t>Gatrell</t>
  </si>
  <si>
    <t>Sherco 300</t>
  </si>
  <si>
    <t>Nigel</t>
  </si>
  <si>
    <t>Parvin</t>
  </si>
  <si>
    <t>Gas Gas 250</t>
  </si>
  <si>
    <t>Terry</t>
  </si>
  <si>
    <t>Ryalls</t>
  </si>
  <si>
    <t>Novice</t>
  </si>
  <si>
    <t>Gas Gas TXT 125</t>
  </si>
  <si>
    <t>David</t>
  </si>
  <si>
    <t>Youth C</t>
  </si>
  <si>
    <t>Gas Gas 125</t>
  </si>
  <si>
    <t>Lloyd</t>
  </si>
  <si>
    <t>Honda 4RT</t>
  </si>
  <si>
    <t>Richard</t>
  </si>
  <si>
    <t>Harris</t>
  </si>
  <si>
    <t>Honda 260</t>
  </si>
  <si>
    <t>Barry</t>
  </si>
  <si>
    <t>Hickman</t>
  </si>
  <si>
    <t>Yamaha 250</t>
  </si>
  <si>
    <t>Brian</t>
  </si>
  <si>
    <t>Page</t>
  </si>
  <si>
    <t>Beta 250</t>
  </si>
  <si>
    <t>Malcolm</t>
  </si>
  <si>
    <t>Peberdy</t>
  </si>
  <si>
    <t>Mark</t>
  </si>
  <si>
    <t>Shipp</t>
  </si>
  <si>
    <t>Clubman</t>
  </si>
  <si>
    <t>TRS 300</t>
  </si>
  <si>
    <t>Adam</t>
  </si>
  <si>
    <t>Samuel</t>
  </si>
  <si>
    <t>Beta Evo 300</t>
  </si>
  <si>
    <t>Ramplee</t>
  </si>
  <si>
    <t>BSA C15</t>
  </si>
  <si>
    <t>Brickell</t>
  </si>
  <si>
    <t>Beta 270</t>
  </si>
  <si>
    <t>Ball</t>
  </si>
  <si>
    <t>Gas Gas TXT 300</t>
  </si>
  <si>
    <t>Billy</t>
  </si>
  <si>
    <t>Guilford</t>
  </si>
  <si>
    <t>Elms</t>
  </si>
  <si>
    <t>Beta Evo Factory 250</t>
  </si>
  <si>
    <t>Bailey</t>
  </si>
  <si>
    <t>Tibbs</t>
  </si>
  <si>
    <t>Beta Evo 250</t>
  </si>
  <si>
    <t>Twin Shock D</t>
  </si>
  <si>
    <t>Honda TLR 200</t>
  </si>
  <si>
    <t>Oliver</t>
  </si>
  <si>
    <t>Hill</t>
  </si>
  <si>
    <t>Sherco ST 250</t>
  </si>
  <si>
    <t>Robert</t>
  </si>
  <si>
    <t>Hartwell</t>
  </si>
  <si>
    <t>Francis Barnett Falcon</t>
  </si>
  <si>
    <t>Tim</t>
  </si>
  <si>
    <t>Adams</t>
  </si>
  <si>
    <t>Newell</t>
  </si>
  <si>
    <t>Royal Enfield 350</t>
  </si>
  <si>
    <t>Mullender</t>
  </si>
  <si>
    <t>Bultaco Sherpa 325</t>
  </si>
  <si>
    <t>Philip</t>
  </si>
  <si>
    <t>Whitlock</t>
  </si>
  <si>
    <t>Gas Gas TXT 250</t>
  </si>
  <si>
    <t>Shane</t>
  </si>
  <si>
    <t>Babey</t>
  </si>
  <si>
    <t>Graham</t>
  </si>
  <si>
    <t>Westbrook</t>
  </si>
  <si>
    <t>Twin Shock C</t>
  </si>
  <si>
    <t>Ossa Mar 250</t>
  </si>
  <si>
    <t>Rita</t>
  </si>
  <si>
    <t>Kilito-Giles</t>
  </si>
  <si>
    <t>Keith</t>
  </si>
  <si>
    <t>Seldon</t>
  </si>
  <si>
    <t>Beta Rev3 250</t>
  </si>
  <si>
    <t>Jon</t>
  </si>
  <si>
    <t>Hunter</t>
  </si>
  <si>
    <t>Beta Evo 200</t>
  </si>
  <si>
    <t>Jim</t>
  </si>
  <si>
    <t>Gray</t>
  </si>
  <si>
    <t>Ariel 500 Rigid</t>
  </si>
  <si>
    <t>Kieran</t>
  </si>
  <si>
    <t xml:space="preserve">Sam </t>
  </si>
  <si>
    <t>Herbert</t>
  </si>
  <si>
    <t>Howard</t>
  </si>
  <si>
    <t>Mumford</t>
  </si>
  <si>
    <t>Beta Evo 80</t>
  </si>
  <si>
    <t>Jack</t>
  </si>
  <si>
    <t>Bryant</t>
  </si>
  <si>
    <t>Beta</t>
  </si>
  <si>
    <t>Youth E</t>
  </si>
  <si>
    <t>Youth C Electric</t>
  </si>
  <si>
    <t>35 Cleans</t>
  </si>
  <si>
    <t>DNF</t>
  </si>
  <si>
    <t>38 Cleans</t>
  </si>
  <si>
    <t>37 Cleans</t>
  </si>
  <si>
    <t>3rd</t>
  </si>
  <si>
    <t>1st</t>
  </si>
  <si>
    <t>2nd</t>
  </si>
  <si>
    <t>4th</t>
  </si>
  <si>
    <t>5th</t>
  </si>
  <si>
    <t>6th</t>
  </si>
  <si>
    <t>7th</t>
  </si>
  <si>
    <t>UC</t>
  </si>
  <si>
    <t xml:space="preserve"> </t>
  </si>
  <si>
    <t>Dick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</si>
</sst>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747C-5144-40F4-84C8-FC7F41A8265D}">
  <dimension ref="A1:T65"/>
  <sheetViews>
    <sheetView tabSelected="1" workbookViewId="0">
      <selection activeCell="D2" sqref="D2"/>
    </sheetView>
  </sheetViews>
  <sheetFormatPr defaultRowHeight="15" x14ac:dyDescent="0.25"/>
  <cols>
    <col min="1" max="1" width="8.85546875" style="1" customWidth="1"/>
    <col min="2" max="2" width="11.42578125" bestFit="1" customWidth="1"/>
    <col min="3" max="3" width="13.85546875" customWidth="1"/>
    <col min="4" max="4" width="11.7109375" style="1" customWidth="1"/>
    <col min="5" max="5" width="15.5703125" customWidth="1"/>
    <col min="6" max="6" width="22.140625" customWidth="1"/>
    <col min="7" max="16" width="6.7109375" style="1" customWidth="1"/>
    <col min="17" max="17" width="8" style="2" customWidth="1"/>
    <col min="18" max="18" width="7.85546875" style="1" customWidth="1"/>
    <col min="19" max="19" width="7.42578125" style="1" customWidth="1"/>
  </cols>
  <sheetData>
    <row r="1" spans="1:20" ht="15.75" x14ac:dyDescent="0.25">
      <c r="A1" s="15" t="s">
        <v>0</v>
      </c>
      <c r="B1" s="15"/>
      <c r="C1" s="15"/>
      <c r="D1" s="15"/>
      <c r="E1" s="15"/>
      <c r="F1" s="15"/>
    </row>
    <row r="2" spans="1:20" x14ac:dyDescent="0.25">
      <c r="A2" s="2"/>
      <c r="B2" s="3"/>
      <c r="C2" s="3"/>
      <c r="D2" s="2"/>
      <c r="E2" s="3"/>
      <c r="F2" s="3"/>
    </row>
    <row r="3" spans="1:20" x14ac:dyDescent="0.25">
      <c r="A3" s="13" t="s">
        <v>1</v>
      </c>
      <c r="B3" s="13"/>
      <c r="C3" s="13"/>
      <c r="D3" s="13"/>
      <c r="E3" s="13"/>
      <c r="F3" s="13"/>
    </row>
    <row r="4" spans="1:20" x14ac:dyDescent="0.25">
      <c r="A4" s="2"/>
      <c r="B4" s="3"/>
      <c r="C4" s="3"/>
      <c r="D4" s="2"/>
      <c r="E4" s="3"/>
      <c r="F4" s="3"/>
    </row>
    <row r="5" spans="1:20" x14ac:dyDescent="0.25">
      <c r="A5" s="13" t="s">
        <v>2</v>
      </c>
      <c r="B5" s="13"/>
      <c r="C5" s="13"/>
      <c r="D5" s="13"/>
      <c r="E5" s="13"/>
      <c r="F5" s="13"/>
    </row>
    <row r="7" spans="1:20" s="12" customFormat="1" x14ac:dyDescent="0.25">
      <c r="A7" s="9" t="s">
        <v>3</v>
      </c>
      <c r="B7" s="14" t="s">
        <v>4</v>
      </c>
      <c r="C7" s="14"/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  <c r="O7" s="9" t="s">
        <v>16</v>
      </c>
      <c r="P7" s="9" t="s">
        <v>17</v>
      </c>
      <c r="Q7" s="9" t="s">
        <v>18</v>
      </c>
      <c r="R7" s="9" t="s">
        <v>19</v>
      </c>
      <c r="S7" s="9" t="s">
        <v>20</v>
      </c>
    </row>
    <row r="8" spans="1:20" x14ac:dyDescent="0.25">
      <c r="A8" s="6"/>
      <c r="B8" s="7"/>
      <c r="C8" s="7"/>
      <c r="D8" s="6"/>
      <c r="E8" s="7"/>
      <c r="F8" s="7"/>
      <c r="G8" s="4"/>
      <c r="H8" s="4"/>
      <c r="I8" s="4"/>
      <c r="J8" s="4"/>
      <c r="K8" s="4"/>
      <c r="L8" s="4"/>
      <c r="M8" s="4"/>
      <c r="N8" s="4"/>
      <c r="O8" s="4"/>
      <c r="P8" s="4"/>
      <c r="Q8" s="9"/>
      <c r="R8" s="4"/>
      <c r="S8" s="4"/>
    </row>
    <row r="9" spans="1:20" x14ac:dyDescent="0.25">
      <c r="A9" s="6" t="str">
        <f>("225")</f>
        <v>225</v>
      </c>
      <c r="B9" s="7" t="s">
        <v>81</v>
      </c>
      <c r="C9" s="7" t="s">
        <v>96</v>
      </c>
      <c r="D9" s="6" t="str">
        <f>("54396")</f>
        <v>54396</v>
      </c>
      <c r="E9" s="7" t="s">
        <v>83</v>
      </c>
      <c r="F9" s="7" t="s">
        <v>97</v>
      </c>
      <c r="G9" s="4">
        <v>0</v>
      </c>
      <c r="H9" s="4">
        <v>1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2</v>
      </c>
      <c r="P9" s="4">
        <v>0</v>
      </c>
      <c r="Q9" s="9">
        <f>SUM(G9:P9)</f>
        <v>3</v>
      </c>
      <c r="R9" s="4">
        <v>1</v>
      </c>
      <c r="S9" s="4">
        <v>20</v>
      </c>
    </row>
    <row r="10" spans="1:20" x14ac:dyDescent="0.25">
      <c r="A10" s="6" t="str">
        <f>("226")</f>
        <v>226</v>
      </c>
      <c r="B10" s="7" t="s">
        <v>98</v>
      </c>
      <c r="C10" s="7" t="s">
        <v>99</v>
      </c>
      <c r="D10" s="6" t="str">
        <f>("151165")</f>
        <v>151165</v>
      </c>
      <c r="E10" s="7" t="s">
        <v>83</v>
      </c>
      <c r="F10" s="7" t="s">
        <v>100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1</v>
      </c>
      <c r="M10" s="4">
        <v>4</v>
      </c>
      <c r="N10" s="4">
        <v>0</v>
      </c>
      <c r="O10" s="4">
        <v>0</v>
      </c>
      <c r="P10" s="4">
        <v>0</v>
      </c>
      <c r="Q10" s="9">
        <f>SUM(G10:P10)</f>
        <v>5</v>
      </c>
      <c r="R10" s="4">
        <v>2</v>
      </c>
      <c r="S10" s="4">
        <v>17</v>
      </c>
      <c r="T10" t="s">
        <v>146</v>
      </c>
    </row>
    <row r="11" spans="1:20" x14ac:dyDescent="0.25">
      <c r="A11" s="4">
        <v>803</v>
      </c>
      <c r="B11" s="8" t="s">
        <v>135</v>
      </c>
      <c r="C11" s="8" t="s">
        <v>82</v>
      </c>
      <c r="D11" s="4">
        <v>127275</v>
      </c>
      <c r="E11" s="8" t="s">
        <v>83</v>
      </c>
      <c r="F11" s="8" t="s">
        <v>72</v>
      </c>
      <c r="G11" s="4">
        <v>0</v>
      </c>
      <c r="H11" s="4">
        <v>0</v>
      </c>
      <c r="I11" s="4">
        <v>1</v>
      </c>
      <c r="J11" s="4">
        <v>1</v>
      </c>
      <c r="K11" s="4">
        <v>0</v>
      </c>
      <c r="L11" s="4">
        <v>0</v>
      </c>
      <c r="M11" s="4">
        <v>1</v>
      </c>
      <c r="N11" s="4">
        <v>1</v>
      </c>
      <c r="O11" s="4">
        <v>1</v>
      </c>
      <c r="P11" s="4">
        <v>0</v>
      </c>
      <c r="Q11" s="9">
        <f>SUM(G11:P11)</f>
        <v>5</v>
      </c>
      <c r="R11" s="4">
        <v>2</v>
      </c>
      <c r="S11" s="4">
        <v>17</v>
      </c>
      <c r="T11" t="s">
        <v>146</v>
      </c>
    </row>
    <row r="12" spans="1:20" x14ac:dyDescent="0.25">
      <c r="A12" s="6">
        <v>150</v>
      </c>
      <c r="B12" s="7" t="s">
        <v>81</v>
      </c>
      <c r="C12" s="7" t="s">
        <v>82</v>
      </c>
      <c r="D12" s="6">
        <v>124931</v>
      </c>
      <c r="E12" s="7" t="s">
        <v>83</v>
      </c>
      <c r="F12" s="7" t="s">
        <v>84</v>
      </c>
      <c r="G12" s="4">
        <v>0</v>
      </c>
      <c r="H12" s="4">
        <v>0</v>
      </c>
      <c r="I12" s="4">
        <v>0</v>
      </c>
      <c r="J12" s="4">
        <v>0</v>
      </c>
      <c r="K12" s="4">
        <v>1</v>
      </c>
      <c r="L12" s="4">
        <v>0</v>
      </c>
      <c r="M12" s="4">
        <v>5</v>
      </c>
      <c r="N12" s="4">
        <v>0</v>
      </c>
      <c r="O12" s="4">
        <v>3</v>
      </c>
      <c r="P12" s="4">
        <v>0</v>
      </c>
      <c r="Q12" s="9">
        <f>SUM(G12:P12)</f>
        <v>9</v>
      </c>
      <c r="R12" s="4">
        <v>4</v>
      </c>
      <c r="S12" s="4">
        <v>13</v>
      </c>
    </row>
    <row r="13" spans="1:20" x14ac:dyDescent="0.25">
      <c r="A13" s="4">
        <v>813</v>
      </c>
      <c r="B13" s="8" t="s">
        <v>141</v>
      </c>
      <c r="C13" s="8" t="s">
        <v>142</v>
      </c>
      <c r="D13" s="4">
        <v>181642</v>
      </c>
      <c r="E13" s="8" t="s">
        <v>83</v>
      </c>
      <c r="F13" s="8" t="s">
        <v>143</v>
      </c>
      <c r="G13" s="4">
        <v>0</v>
      </c>
      <c r="H13" s="4">
        <v>0</v>
      </c>
      <c r="I13" s="4">
        <v>6</v>
      </c>
      <c r="J13" s="4">
        <v>2</v>
      </c>
      <c r="K13" s="4">
        <v>5</v>
      </c>
      <c r="L13" s="4">
        <v>8</v>
      </c>
      <c r="M13" s="4">
        <v>8</v>
      </c>
      <c r="N13" s="4">
        <v>0</v>
      </c>
      <c r="O13" s="4">
        <v>12</v>
      </c>
      <c r="P13" s="4">
        <v>4</v>
      </c>
      <c r="Q13" s="9">
        <f>SUM(G13:P13)</f>
        <v>45</v>
      </c>
      <c r="R13" s="4">
        <v>5</v>
      </c>
      <c r="S13" s="4">
        <v>11</v>
      </c>
    </row>
    <row r="14" spans="1:20" x14ac:dyDescent="0.25">
      <c r="A14" s="4"/>
      <c r="B14" s="8"/>
      <c r="C14" s="8"/>
      <c r="D14" s="4"/>
      <c r="E14" s="8"/>
      <c r="F14" s="8"/>
      <c r="G14" s="4"/>
      <c r="H14" s="4"/>
      <c r="I14" s="4"/>
      <c r="J14" s="4"/>
      <c r="K14" s="4"/>
      <c r="L14" s="4"/>
      <c r="M14" s="4"/>
      <c r="N14" s="4"/>
      <c r="O14" s="4"/>
      <c r="P14" s="4"/>
      <c r="Q14" s="9"/>
      <c r="R14" s="4"/>
      <c r="S14" s="4"/>
    </row>
    <row r="15" spans="1:20" x14ac:dyDescent="0.25">
      <c r="A15" s="6" t="str">
        <f>("103")</f>
        <v>103</v>
      </c>
      <c r="B15" s="7" t="s">
        <v>68</v>
      </c>
      <c r="C15" s="7" t="s">
        <v>29</v>
      </c>
      <c r="D15" s="6" t="str">
        <f>("176167")</f>
        <v>176167</v>
      </c>
      <c r="E15" s="7" t="s">
        <v>63</v>
      </c>
      <c r="F15" s="7" t="s">
        <v>69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ref="Q15:Q20" si="0">SUM(G15:P15)</f>
        <v>0</v>
      </c>
      <c r="R15" s="4" t="s">
        <v>151</v>
      </c>
      <c r="S15" s="4">
        <v>20</v>
      </c>
    </row>
    <row r="16" spans="1:20" x14ac:dyDescent="0.25">
      <c r="A16" s="6" t="str">
        <f>("169")</f>
        <v>169</v>
      </c>
      <c r="B16" s="7" t="s">
        <v>65</v>
      </c>
      <c r="C16" s="7" t="s">
        <v>90</v>
      </c>
      <c r="D16" s="6" t="str">
        <f>("180171")</f>
        <v>180171</v>
      </c>
      <c r="E16" s="7" t="s">
        <v>63</v>
      </c>
      <c r="F16" s="7" t="s">
        <v>91</v>
      </c>
      <c r="G16" s="4">
        <v>0</v>
      </c>
      <c r="H16" s="4">
        <v>3</v>
      </c>
      <c r="I16" s="4">
        <v>1</v>
      </c>
      <c r="J16" s="4">
        <v>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2</v>
      </c>
      <c r="Q16" s="9">
        <f t="shared" si="0"/>
        <v>7</v>
      </c>
      <c r="R16" s="4" t="s">
        <v>152</v>
      </c>
      <c r="S16" s="4">
        <v>17</v>
      </c>
    </row>
    <row r="17" spans="1:20" x14ac:dyDescent="0.25">
      <c r="A17" s="6" t="str">
        <f>("431")</f>
        <v>431</v>
      </c>
      <c r="B17" s="7" t="s">
        <v>118</v>
      </c>
      <c r="C17" s="7" t="s">
        <v>119</v>
      </c>
      <c r="D17" s="6" t="str">
        <f>("86318")</f>
        <v>86318</v>
      </c>
      <c r="E17" s="7" t="s">
        <v>63</v>
      </c>
      <c r="F17" s="7" t="s">
        <v>87</v>
      </c>
      <c r="G17" s="4">
        <v>0</v>
      </c>
      <c r="H17" s="4">
        <v>0</v>
      </c>
      <c r="I17" s="4">
        <v>0</v>
      </c>
      <c r="J17" s="4">
        <v>0</v>
      </c>
      <c r="K17" s="4">
        <v>1</v>
      </c>
      <c r="L17" s="4">
        <v>5</v>
      </c>
      <c r="M17" s="4">
        <v>0</v>
      </c>
      <c r="N17" s="4">
        <v>0</v>
      </c>
      <c r="O17" s="4">
        <v>0</v>
      </c>
      <c r="P17" s="4">
        <v>2</v>
      </c>
      <c r="Q17" s="9">
        <f t="shared" si="0"/>
        <v>8</v>
      </c>
      <c r="R17" s="4" t="s">
        <v>150</v>
      </c>
      <c r="S17" s="4">
        <v>15</v>
      </c>
    </row>
    <row r="18" spans="1:20" x14ac:dyDescent="0.25">
      <c r="A18" s="6" t="str">
        <f>("82")</f>
        <v>82</v>
      </c>
      <c r="B18" s="7" t="s">
        <v>61</v>
      </c>
      <c r="C18" s="7" t="s">
        <v>62</v>
      </c>
      <c r="D18" s="6" t="str">
        <f>("53285")</f>
        <v>53285</v>
      </c>
      <c r="E18" s="7" t="s">
        <v>63</v>
      </c>
      <c r="F18" s="7" t="s">
        <v>64</v>
      </c>
      <c r="G18" s="4">
        <v>1</v>
      </c>
      <c r="H18" s="4">
        <v>0</v>
      </c>
      <c r="I18" s="4">
        <v>0</v>
      </c>
      <c r="J18" s="4">
        <v>0</v>
      </c>
      <c r="K18" s="4">
        <v>0</v>
      </c>
      <c r="L18" s="4">
        <v>5</v>
      </c>
      <c r="M18" s="4">
        <v>5</v>
      </c>
      <c r="N18" s="4">
        <v>0</v>
      </c>
      <c r="O18" s="4">
        <v>1</v>
      </c>
      <c r="P18" s="4">
        <v>1</v>
      </c>
      <c r="Q18" s="9">
        <f t="shared" si="0"/>
        <v>13</v>
      </c>
      <c r="R18" s="4" t="s">
        <v>153</v>
      </c>
      <c r="S18" s="4">
        <v>13</v>
      </c>
    </row>
    <row r="19" spans="1:20" x14ac:dyDescent="0.25">
      <c r="A19" s="6" t="str">
        <f>("389")</f>
        <v>389</v>
      </c>
      <c r="B19" s="7" t="s">
        <v>115</v>
      </c>
      <c r="C19" s="7" t="s">
        <v>116</v>
      </c>
      <c r="D19" s="6" t="str">
        <f>("203913")</f>
        <v>203913</v>
      </c>
      <c r="E19" s="7" t="s">
        <v>63</v>
      </c>
      <c r="F19" s="7" t="s">
        <v>117</v>
      </c>
      <c r="G19" s="4">
        <v>1</v>
      </c>
      <c r="H19" s="4">
        <v>5</v>
      </c>
      <c r="I19" s="4">
        <v>0</v>
      </c>
      <c r="J19" s="4">
        <v>4</v>
      </c>
      <c r="K19" s="4">
        <v>0</v>
      </c>
      <c r="L19" s="4">
        <v>0</v>
      </c>
      <c r="M19" s="4">
        <v>5</v>
      </c>
      <c r="N19" s="4">
        <v>6</v>
      </c>
      <c r="O19" s="4">
        <v>1</v>
      </c>
      <c r="P19" s="4">
        <v>0</v>
      </c>
      <c r="Q19" s="9">
        <f t="shared" si="0"/>
        <v>22</v>
      </c>
      <c r="R19" s="4" t="s">
        <v>154</v>
      </c>
      <c r="S19" s="4">
        <v>11</v>
      </c>
    </row>
    <row r="20" spans="1:20" x14ac:dyDescent="0.25">
      <c r="A20" s="6" t="str">
        <f>("481")</f>
        <v>481</v>
      </c>
      <c r="B20" s="7" t="s">
        <v>129</v>
      </c>
      <c r="C20" s="7" t="s">
        <v>130</v>
      </c>
      <c r="D20" s="6" t="str">
        <f>("211098")</f>
        <v>211098</v>
      </c>
      <c r="E20" s="7" t="s">
        <v>63</v>
      </c>
      <c r="F20" s="7" t="s">
        <v>131</v>
      </c>
      <c r="G20" s="4">
        <v>3</v>
      </c>
      <c r="H20" s="4">
        <v>4</v>
      </c>
      <c r="I20" s="4">
        <v>11</v>
      </c>
      <c r="J20" s="4">
        <v>2</v>
      </c>
      <c r="K20" s="4">
        <v>0</v>
      </c>
      <c r="L20" s="4">
        <v>0</v>
      </c>
      <c r="M20" s="4">
        <v>5</v>
      </c>
      <c r="N20" s="4">
        <v>6</v>
      </c>
      <c r="O20" s="4">
        <v>0</v>
      </c>
      <c r="P20" s="4">
        <v>2</v>
      </c>
      <c r="Q20" s="9">
        <f t="shared" si="0"/>
        <v>33</v>
      </c>
      <c r="R20" s="4" t="s">
        <v>155</v>
      </c>
      <c r="S20" s="4">
        <v>10</v>
      </c>
    </row>
    <row r="21" spans="1:20" x14ac:dyDescent="0.25">
      <c r="A21" s="6" t="str">
        <f>("477")</f>
        <v>477</v>
      </c>
      <c r="B21" s="7" t="s">
        <v>126</v>
      </c>
      <c r="C21" s="7" t="s">
        <v>127</v>
      </c>
      <c r="D21" s="6" t="str">
        <f>("23734")</f>
        <v>23734</v>
      </c>
      <c r="E21" s="7" t="s">
        <v>63</v>
      </c>
      <c r="F21" s="7" t="s">
        <v>128</v>
      </c>
      <c r="G21" s="4" t="s">
        <v>147</v>
      </c>
      <c r="H21" s="4" t="s">
        <v>147</v>
      </c>
      <c r="I21" s="4" t="s">
        <v>147</v>
      </c>
      <c r="J21" s="4" t="s">
        <v>147</v>
      </c>
      <c r="K21" s="4" t="s">
        <v>147</v>
      </c>
      <c r="L21" s="4" t="s">
        <v>147</v>
      </c>
      <c r="M21" s="4" t="s">
        <v>147</v>
      </c>
      <c r="N21" s="4" t="s">
        <v>147</v>
      </c>
      <c r="O21" s="4" t="s">
        <v>147</v>
      </c>
      <c r="P21" s="4" t="s">
        <v>147</v>
      </c>
      <c r="Q21" s="9" t="s">
        <v>147</v>
      </c>
      <c r="R21" s="4" t="s">
        <v>147</v>
      </c>
      <c r="S21" s="4" t="s">
        <v>147</v>
      </c>
    </row>
    <row r="22" spans="1:20" x14ac:dyDescent="0.25">
      <c r="A22" s="6"/>
      <c r="B22" s="7"/>
      <c r="C22" s="7"/>
      <c r="D22" s="6"/>
      <c r="E22" s="7"/>
      <c r="F22" s="7"/>
      <c r="G22" s="4"/>
      <c r="H22" s="4"/>
      <c r="I22" s="4"/>
      <c r="J22" s="4"/>
      <c r="K22" s="4"/>
      <c r="L22" s="4"/>
      <c r="M22" s="4"/>
      <c r="N22" s="4"/>
      <c r="O22" s="4"/>
      <c r="P22" s="4"/>
      <c r="Q22" s="9"/>
      <c r="R22" s="4"/>
      <c r="S22" s="4"/>
    </row>
    <row r="23" spans="1:20" x14ac:dyDescent="0.25">
      <c r="A23" s="6" t="str">
        <f>("1")</f>
        <v>1</v>
      </c>
      <c r="B23" s="7" t="s">
        <v>21</v>
      </c>
      <c r="C23" s="7" t="s">
        <v>22</v>
      </c>
      <c r="D23" s="6" t="str">
        <f>("49772")</f>
        <v>49772</v>
      </c>
      <c r="E23" s="7" t="s">
        <v>23</v>
      </c>
      <c r="F23" s="7" t="s">
        <v>24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ref="Q23:Q28" si="1">SUM(G23:P23)</f>
        <v>0</v>
      </c>
      <c r="R23" s="4" t="s">
        <v>151</v>
      </c>
      <c r="S23" s="4">
        <v>20</v>
      </c>
    </row>
    <row r="24" spans="1:20" x14ac:dyDescent="0.25">
      <c r="A24" s="6" t="str">
        <f>("303")</f>
        <v>303</v>
      </c>
      <c r="B24" s="7" t="s">
        <v>106</v>
      </c>
      <c r="C24" s="7" t="s">
        <v>107</v>
      </c>
      <c r="D24" s="6" t="str">
        <f>("142784")</f>
        <v>142784</v>
      </c>
      <c r="E24" s="7" t="s">
        <v>23</v>
      </c>
      <c r="F24" s="7" t="s">
        <v>108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1"/>
        <v>0</v>
      </c>
      <c r="R24" s="4" t="s">
        <v>151</v>
      </c>
      <c r="S24" s="4">
        <v>20</v>
      </c>
    </row>
    <row r="25" spans="1:20" x14ac:dyDescent="0.25">
      <c r="A25" s="6" t="str">
        <f>("500")</f>
        <v>500</v>
      </c>
      <c r="B25" s="7" t="s">
        <v>132</v>
      </c>
      <c r="C25" s="7" t="s">
        <v>133</v>
      </c>
      <c r="D25" s="6" t="str">
        <f>("10955")</f>
        <v>10955</v>
      </c>
      <c r="E25" s="7" t="s">
        <v>23</v>
      </c>
      <c r="F25" s="7" t="s">
        <v>134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5</v>
      </c>
      <c r="Q25" s="9">
        <f t="shared" ref="Q25" si="2">SUM(G25:P25)</f>
        <v>6</v>
      </c>
      <c r="R25" s="10" t="s">
        <v>150</v>
      </c>
      <c r="S25" s="10">
        <v>15</v>
      </c>
      <c r="T25" t="s">
        <v>158</v>
      </c>
    </row>
    <row r="26" spans="1:20" x14ac:dyDescent="0.25">
      <c r="A26" s="6" t="str">
        <f>("128")</f>
        <v>128</v>
      </c>
      <c r="B26" s="7" t="s">
        <v>79</v>
      </c>
      <c r="C26" s="7" t="s">
        <v>80</v>
      </c>
      <c r="D26" s="6" t="str">
        <f>("132325")</f>
        <v>132325</v>
      </c>
      <c r="E26" s="7" t="s">
        <v>23</v>
      </c>
      <c r="F26" s="7" t="s">
        <v>24</v>
      </c>
      <c r="G26" s="4">
        <v>0</v>
      </c>
      <c r="H26" s="4">
        <v>2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5</v>
      </c>
      <c r="Q26" s="9">
        <f t="shared" si="1"/>
        <v>7</v>
      </c>
      <c r="R26" s="4" t="s">
        <v>153</v>
      </c>
      <c r="S26" s="4">
        <v>13</v>
      </c>
      <c r="T26" t="s">
        <v>148</v>
      </c>
    </row>
    <row r="27" spans="1:20" x14ac:dyDescent="0.25">
      <c r="A27" s="6" t="str">
        <f>("345")</f>
        <v>345</v>
      </c>
      <c r="B27" s="7" t="s">
        <v>55</v>
      </c>
      <c r="C27" s="7" t="s">
        <v>111</v>
      </c>
      <c r="D27" s="6" t="str">
        <f>("201725")</f>
        <v>201725</v>
      </c>
      <c r="E27" s="7" t="s">
        <v>23</v>
      </c>
      <c r="F27" s="7" t="s">
        <v>112</v>
      </c>
      <c r="G27" s="4">
        <v>0</v>
      </c>
      <c r="H27" s="4">
        <v>0</v>
      </c>
      <c r="I27" s="4">
        <v>1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6</v>
      </c>
      <c r="Q27" s="9">
        <f t="shared" si="1"/>
        <v>7</v>
      </c>
      <c r="R27" s="4" t="s">
        <v>154</v>
      </c>
      <c r="S27" s="4">
        <v>11</v>
      </c>
      <c r="T27" t="s">
        <v>149</v>
      </c>
    </row>
    <row r="28" spans="1:20" x14ac:dyDescent="0.25">
      <c r="A28" s="6" t="str">
        <f>("167")</f>
        <v>167</v>
      </c>
      <c r="B28" s="7" t="s">
        <v>159</v>
      </c>
      <c r="C28" s="7" t="s">
        <v>88</v>
      </c>
      <c r="D28" s="6" t="str">
        <f>("76824")</f>
        <v>76824</v>
      </c>
      <c r="E28" s="7" t="s">
        <v>23</v>
      </c>
      <c r="F28" s="7" t="s">
        <v>89</v>
      </c>
      <c r="G28" s="4">
        <v>3</v>
      </c>
      <c r="H28" s="4">
        <v>1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10</v>
      </c>
      <c r="Q28" s="9">
        <f t="shared" si="1"/>
        <v>14</v>
      </c>
      <c r="R28" s="4" t="s">
        <v>155</v>
      </c>
      <c r="S28" s="4">
        <v>10</v>
      </c>
    </row>
    <row r="29" spans="1:20" x14ac:dyDescent="0.25">
      <c r="A29" s="6" t="str">
        <f>("52")</f>
        <v>52</v>
      </c>
      <c r="B29" s="7" t="s">
        <v>50</v>
      </c>
      <c r="C29" s="7" t="s">
        <v>51</v>
      </c>
      <c r="D29" s="6" t="str">
        <f>("117188")</f>
        <v>117188</v>
      </c>
      <c r="E29" s="7" t="s">
        <v>23</v>
      </c>
      <c r="F29" s="7" t="s">
        <v>52</v>
      </c>
      <c r="G29" s="4" t="s">
        <v>147</v>
      </c>
      <c r="H29" s="4" t="s">
        <v>147</v>
      </c>
      <c r="I29" s="4" t="s">
        <v>147</v>
      </c>
      <c r="J29" s="4" t="s">
        <v>147</v>
      </c>
      <c r="K29" s="4" t="s">
        <v>147</v>
      </c>
      <c r="L29" s="4" t="s">
        <v>147</v>
      </c>
      <c r="M29" s="4" t="s">
        <v>147</v>
      </c>
      <c r="N29" s="4" t="s">
        <v>147</v>
      </c>
      <c r="O29" s="4" t="s">
        <v>147</v>
      </c>
      <c r="P29" s="4" t="s">
        <v>147</v>
      </c>
      <c r="Q29" s="9" t="s">
        <v>147</v>
      </c>
      <c r="R29" s="4" t="s">
        <v>147</v>
      </c>
      <c r="S29" s="4" t="s">
        <v>147</v>
      </c>
    </row>
    <row r="30" spans="1:20" x14ac:dyDescent="0.25">
      <c r="A30" s="6"/>
      <c r="B30" s="7"/>
      <c r="C30" s="7"/>
      <c r="D30" s="6"/>
      <c r="E30" s="7"/>
      <c r="F30" s="7"/>
      <c r="G30" s="4"/>
      <c r="H30" s="4"/>
      <c r="I30" s="4"/>
      <c r="J30" s="4"/>
      <c r="K30" s="4"/>
      <c r="L30" s="4"/>
      <c r="M30" s="4"/>
      <c r="N30" s="4"/>
      <c r="O30" s="4"/>
      <c r="P30" s="4"/>
      <c r="Q30" s="9"/>
      <c r="R30" s="4"/>
      <c r="S30" s="4"/>
    </row>
    <row r="31" spans="1:20" x14ac:dyDescent="0.25">
      <c r="A31" s="6" t="str">
        <f>("45")</f>
        <v>45</v>
      </c>
      <c r="B31" s="7" t="s">
        <v>44</v>
      </c>
      <c r="C31" s="7" t="s">
        <v>45</v>
      </c>
      <c r="D31" s="6" t="str">
        <f>("12434")</f>
        <v>12434</v>
      </c>
      <c r="E31" s="7" t="s">
        <v>42</v>
      </c>
      <c r="F31" s="7" t="s">
        <v>46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>SUM(G31:P31)</f>
        <v>0</v>
      </c>
      <c r="R31" s="4" t="s">
        <v>151</v>
      </c>
      <c r="S31" s="4">
        <v>20</v>
      </c>
    </row>
    <row r="32" spans="1:20" x14ac:dyDescent="0.25">
      <c r="A32" s="6" t="str">
        <f>("166")</f>
        <v>166</v>
      </c>
      <c r="B32" s="7" t="s">
        <v>86</v>
      </c>
      <c r="C32" s="7" t="s">
        <v>41</v>
      </c>
      <c r="D32" s="6" t="str">
        <f>("208894")</f>
        <v>208894</v>
      </c>
      <c r="E32" s="7" t="s">
        <v>42</v>
      </c>
      <c r="F32" s="7" t="s">
        <v>87</v>
      </c>
      <c r="G32" s="4">
        <v>1</v>
      </c>
      <c r="H32" s="4">
        <v>0</v>
      </c>
      <c r="I32" s="4">
        <v>0</v>
      </c>
      <c r="J32" s="4">
        <v>0</v>
      </c>
      <c r="K32" s="4">
        <v>0</v>
      </c>
      <c r="L32" s="4">
        <v>3</v>
      </c>
      <c r="M32" s="4">
        <v>1</v>
      </c>
      <c r="N32" s="4">
        <v>1</v>
      </c>
      <c r="O32" s="4">
        <v>0</v>
      </c>
      <c r="P32" s="4">
        <v>0</v>
      </c>
      <c r="Q32" s="9">
        <f>SUM(G32:P32)</f>
        <v>6</v>
      </c>
      <c r="R32" s="4" t="s">
        <v>152</v>
      </c>
      <c r="S32" s="4">
        <v>17</v>
      </c>
    </row>
    <row r="33" spans="1:19" x14ac:dyDescent="0.25">
      <c r="A33" s="6" t="str">
        <f>("44")</f>
        <v>44</v>
      </c>
      <c r="B33" s="7" t="s">
        <v>40</v>
      </c>
      <c r="C33" s="7" t="s">
        <v>41</v>
      </c>
      <c r="D33" s="6" t="str">
        <f>("208892")</f>
        <v>208892</v>
      </c>
      <c r="E33" s="7" t="s">
        <v>42</v>
      </c>
      <c r="F33" s="7" t="s">
        <v>43</v>
      </c>
      <c r="G33" s="4">
        <v>0</v>
      </c>
      <c r="H33" s="4">
        <v>4</v>
      </c>
      <c r="I33" s="4">
        <v>3</v>
      </c>
      <c r="J33" s="4">
        <v>5</v>
      </c>
      <c r="K33" s="4">
        <v>5</v>
      </c>
      <c r="L33" s="4">
        <v>2</v>
      </c>
      <c r="M33" s="4">
        <v>2</v>
      </c>
      <c r="N33" s="4">
        <v>6</v>
      </c>
      <c r="O33" s="4">
        <v>3</v>
      </c>
      <c r="P33" s="4">
        <v>7</v>
      </c>
      <c r="Q33" s="9">
        <f>SUM(G33:P33)</f>
        <v>37</v>
      </c>
      <c r="R33" s="4" t="s">
        <v>150</v>
      </c>
      <c r="S33" s="4">
        <v>15</v>
      </c>
    </row>
    <row r="34" spans="1:19" x14ac:dyDescent="0.25">
      <c r="A34" s="6" t="str">
        <f>("153")</f>
        <v>153</v>
      </c>
      <c r="B34" s="7" t="s">
        <v>85</v>
      </c>
      <c r="C34" s="7" t="s">
        <v>53</v>
      </c>
      <c r="D34" s="6" t="str">
        <f>("187052")</f>
        <v>187052</v>
      </c>
      <c r="E34" s="7" t="s">
        <v>42</v>
      </c>
      <c r="F34" s="7" t="s">
        <v>84</v>
      </c>
      <c r="G34" s="4">
        <v>1</v>
      </c>
      <c r="H34" s="4">
        <v>0</v>
      </c>
      <c r="I34" s="4">
        <v>3</v>
      </c>
      <c r="J34" s="4">
        <v>3</v>
      </c>
      <c r="K34" s="4">
        <v>5</v>
      </c>
      <c r="L34" s="4">
        <v>10</v>
      </c>
      <c r="M34" s="4">
        <v>2</v>
      </c>
      <c r="N34" s="4">
        <v>5</v>
      </c>
      <c r="O34" s="4">
        <v>11</v>
      </c>
      <c r="P34" s="4">
        <v>1</v>
      </c>
      <c r="Q34" s="9">
        <f>SUM(G34:P34)</f>
        <v>41</v>
      </c>
      <c r="R34" s="4" t="s">
        <v>153</v>
      </c>
      <c r="S34" s="4">
        <v>13</v>
      </c>
    </row>
    <row r="35" spans="1:19" x14ac:dyDescent="0.25">
      <c r="A35" s="6"/>
      <c r="B35" s="7"/>
      <c r="C35" s="7"/>
      <c r="D35" s="6"/>
      <c r="E35" s="7"/>
      <c r="F35" s="7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9"/>
      <c r="R35" s="11"/>
      <c r="S35" s="11"/>
    </row>
    <row r="36" spans="1:19" x14ac:dyDescent="0.25">
      <c r="A36" s="6" t="str">
        <f>("105")</f>
        <v>105</v>
      </c>
      <c r="B36" s="7" t="s">
        <v>70</v>
      </c>
      <c r="C36" s="7" t="s">
        <v>71</v>
      </c>
      <c r="D36" s="6" t="str">
        <f>("132782")</f>
        <v>132782</v>
      </c>
      <c r="E36" s="7" t="s">
        <v>122</v>
      </c>
      <c r="F36" s="7" t="s">
        <v>72</v>
      </c>
      <c r="G36" s="11">
        <v>0</v>
      </c>
      <c r="H36" s="11">
        <v>0</v>
      </c>
      <c r="I36" s="11">
        <v>2</v>
      </c>
      <c r="J36" s="11">
        <v>0</v>
      </c>
      <c r="K36" s="11">
        <v>0</v>
      </c>
      <c r="L36" s="11">
        <v>0</v>
      </c>
      <c r="M36" s="11">
        <v>4</v>
      </c>
      <c r="N36" s="11">
        <v>0</v>
      </c>
      <c r="O36" s="11">
        <v>1</v>
      </c>
      <c r="P36" s="11">
        <v>0</v>
      </c>
      <c r="Q36" s="9">
        <f t="shared" ref="Q36" si="3">SUM(G36:P36)</f>
        <v>7</v>
      </c>
      <c r="R36" s="11" t="s">
        <v>151</v>
      </c>
      <c r="S36" s="11">
        <v>20</v>
      </c>
    </row>
    <row r="37" spans="1:19" x14ac:dyDescent="0.25">
      <c r="A37" s="6" t="str">
        <f>("441")</f>
        <v>441</v>
      </c>
      <c r="B37" s="7" t="s">
        <v>120</v>
      </c>
      <c r="C37" s="7" t="s">
        <v>121</v>
      </c>
      <c r="D37" s="6" t="str">
        <f>("124853")</f>
        <v>124853</v>
      </c>
      <c r="E37" s="7" t="s">
        <v>122</v>
      </c>
      <c r="F37" s="7" t="s">
        <v>123</v>
      </c>
      <c r="G37" s="4">
        <v>1</v>
      </c>
      <c r="H37" s="4">
        <v>0</v>
      </c>
      <c r="I37" s="4">
        <v>2</v>
      </c>
      <c r="J37" s="4">
        <v>6</v>
      </c>
      <c r="K37" s="4">
        <v>0</v>
      </c>
      <c r="L37" s="4">
        <v>2</v>
      </c>
      <c r="M37" s="4">
        <v>7</v>
      </c>
      <c r="N37" s="4">
        <v>5</v>
      </c>
      <c r="O37" s="4">
        <v>0</v>
      </c>
      <c r="P37" s="4">
        <v>4</v>
      </c>
      <c r="Q37" s="9">
        <f>SUM(G37:P37)</f>
        <v>27</v>
      </c>
      <c r="R37" s="11" t="s">
        <v>152</v>
      </c>
      <c r="S37" s="4">
        <v>17</v>
      </c>
    </row>
    <row r="38" spans="1:19" x14ac:dyDescent="0.25">
      <c r="A38" s="6"/>
      <c r="B38" s="7"/>
      <c r="C38" s="7"/>
      <c r="D38" s="6"/>
      <c r="E38" s="7"/>
      <c r="F38" s="7"/>
      <c r="G38" s="4"/>
      <c r="H38" s="4"/>
      <c r="I38" s="4"/>
      <c r="J38" s="4"/>
      <c r="K38" s="4"/>
      <c r="L38" s="4"/>
      <c r="M38" s="4"/>
      <c r="N38" s="4"/>
      <c r="O38" s="4"/>
      <c r="P38" s="4"/>
      <c r="Q38" s="9"/>
      <c r="R38" s="4"/>
      <c r="S38" s="4"/>
    </row>
    <row r="39" spans="1:19" x14ac:dyDescent="0.25">
      <c r="A39" s="6" t="str">
        <f>("242")</f>
        <v>242</v>
      </c>
      <c r="B39" s="7" t="s">
        <v>44</v>
      </c>
      <c r="C39" s="7" t="s">
        <v>77</v>
      </c>
      <c r="D39" s="6" t="str">
        <f>("156109")</f>
        <v>156109</v>
      </c>
      <c r="E39" s="7" t="s">
        <v>101</v>
      </c>
      <c r="F39" s="7" t="s">
        <v>102</v>
      </c>
      <c r="G39" s="4">
        <v>1</v>
      </c>
      <c r="H39" s="4">
        <v>0</v>
      </c>
      <c r="I39" s="4">
        <v>5</v>
      </c>
      <c r="J39" s="4">
        <v>0</v>
      </c>
      <c r="K39" s="4">
        <v>0</v>
      </c>
      <c r="L39" s="4">
        <v>5</v>
      </c>
      <c r="M39" s="4">
        <v>1</v>
      </c>
      <c r="N39" s="4">
        <v>0</v>
      </c>
      <c r="O39" s="4">
        <v>1</v>
      </c>
      <c r="P39" s="4">
        <v>0</v>
      </c>
      <c r="Q39" s="9">
        <f>SUM(G39:P39)</f>
        <v>13</v>
      </c>
      <c r="R39" s="4" t="s">
        <v>151</v>
      </c>
      <c r="S39" s="4">
        <v>20</v>
      </c>
    </row>
    <row r="40" spans="1:19" x14ac:dyDescent="0.25">
      <c r="A40" s="6" t="str">
        <f>("379")</f>
        <v>379</v>
      </c>
      <c r="B40" s="7" t="s">
        <v>79</v>
      </c>
      <c r="C40" s="7" t="s">
        <v>113</v>
      </c>
      <c r="D40" s="6" t="str">
        <f>("195443")</f>
        <v>195443</v>
      </c>
      <c r="E40" s="7" t="s">
        <v>101</v>
      </c>
      <c r="F40" s="7" t="s">
        <v>114</v>
      </c>
      <c r="G40" s="4">
        <v>0</v>
      </c>
      <c r="H40" s="4">
        <v>3</v>
      </c>
      <c r="I40" s="4">
        <v>0</v>
      </c>
      <c r="J40" s="4">
        <v>0</v>
      </c>
      <c r="K40" s="4">
        <v>1</v>
      </c>
      <c r="L40" s="4">
        <v>5</v>
      </c>
      <c r="M40" s="4">
        <v>0</v>
      </c>
      <c r="N40" s="4">
        <v>5</v>
      </c>
      <c r="O40" s="4">
        <v>0</v>
      </c>
      <c r="P40" s="4">
        <v>15</v>
      </c>
      <c r="Q40" s="9">
        <f>SUM(G40:P40)</f>
        <v>29</v>
      </c>
      <c r="R40" s="4" t="s">
        <v>152</v>
      </c>
      <c r="S40" s="4">
        <v>17</v>
      </c>
    </row>
    <row r="41" spans="1:19" x14ac:dyDescent="0.25">
      <c r="A41" s="6"/>
      <c r="B41" s="7"/>
      <c r="C41" s="7"/>
      <c r="D41" s="6"/>
      <c r="E41" s="7"/>
      <c r="F41" s="7"/>
      <c r="G41" s="4"/>
      <c r="H41" s="4"/>
      <c r="I41" s="4"/>
      <c r="J41" s="4"/>
      <c r="K41" s="4"/>
      <c r="L41" s="4"/>
      <c r="M41" s="4"/>
      <c r="N41" s="4"/>
      <c r="O41" s="4"/>
      <c r="P41" s="4"/>
      <c r="Q41" s="9"/>
      <c r="R41" s="4"/>
      <c r="S41" s="4"/>
    </row>
    <row r="42" spans="1:19" x14ac:dyDescent="0.25">
      <c r="A42" s="6" t="str">
        <f>("178")</f>
        <v>178</v>
      </c>
      <c r="B42" s="7" t="s">
        <v>36</v>
      </c>
      <c r="C42" s="7" t="s">
        <v>92</v>
      </c>
      <c r="D42" s="6" t="str">
        <f>("107356")</f>
        <v>107356</v>
      </c>
      <c r="E42" s="7" t="s">
        <v>27</v>
      </c>
      <c r="F42" s="7" t="s">
        <v>93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9">
        <f t="shared" ref="Q42:Q48" si="4">SUM(G42:P42)</f>
        <v>0</v>
      </c>
      <c r="R42" s="4" t="s">
        <v>151</v>
      </c>
      <c r="S42" s="4">
        <v>20</v>
      </c>
    </row>
    <row r="43" spans="1:19" x14ac:dyDescent="0.25">
      <c r="A43" s="6" t="str">
        <f>("63")</f>
        <v>63</v>
      </c>
      <c r="B43" s="7" t="s">
        <v>55</v>
      </c>
      <c r="C43" s="7" t="s">
        <v>56</v>
      </c>
      <c r="D43" s="6" t="str">
        <f>("185750")</f>
        <v>185750</v>
      </c>
      <c r="E43" s="7" t="s">
        <v>27</v>
      </c>
      <c r="F43" s="7" t="s">
        <v>57</v>
      </c>
      <c r="G43" s="4">
        <v>0</v>
      </c>
      <c r="H43" s="4">
        <v>0</v>
      </c>
      <c r="I43" s="4">
        <v>0</v>
      </c>
      <c r="J43" s="4">
        <v>0</v>
      </c>
      <c r="K43" s="4">
        <v>1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9">
        <f t="shared" si="4"/>
        <v>1</v>
      </c>
      <c r="R43" s="4" t="s">
        <v>152</v>
      </c>
      <c r="S43" s="4">
        <v>17</v>
      </c>
    </row>
    <row r="44" spans="1:19" x14ac:dyDescent="0.25">
      <c r="A44" s="6" t="str">
        <f>("114")</f>
        <v>114</v>
      </c>
      <c r="B44" s="7" t="s">
        <v>73</v>
      </c>
      <c r="C44" s="7" t="s">
        <v>74</v>
      </c>
      <c r="D44" s="6" t="str">
        <f>("53211")</f>
        <v>53211</v>
      </c>
      <c r="E44" s="7" t="s">
        <v>27</v>
      </c>
      <c r="F44" s="7" t="s">
        <v>75</v>
      </c>
      <c r="G44" s="4">
        <v>0</v>
      </c>
      <c r="H44" s="4">
        <v>0</v>
      </c>
      <c r="I44" s="4">
        <v>1</v>
      </c>
      <c r="J44" s="4">
        <v>5</v>
      </c>
      <c r="K44" s="4">
        <v>0</v>
      </c>
      <c r="L44" s="4">
        <v>2</v>
      </c>
      <c r="M44" s="4">
        <v>1</v>
      </c>
      <c r="N44" s="4">
        <v>6</v>
      </c>
      <c r="O44" s="4">
        <v>0</v>
      </c>
      <c r="P44" s="4">
        <v>1</v>
      </c>
      <c r="Q44" s="9">
        <f t="shared" si="4"/>
        <v>16</v>
      </c>
      <c r="R44" s="11" t="s">
        <v>150</v>
      </c>
      <c r="S44" s="4">
        <v>15</v>
      </c>
    </row>
    <row r="45" spans="1:19" x14ac:dyDescent="0.25">
      <c r="A45" s="6" t="str">
        <f>("78")</f>
        <v>78</v>
      </c>
      <c r="B45" s="7" t="s">
        <v>58</v>
      </c>
      <c r="C45" s="7" t="s">
        <v>59</v>
      </c>
      <c r="D45" s="6" t="str">
        <f>("30980")</f>
        <v>30980</v>
      </c>
      <c r="E45" s="7" t="s">
        <v>27</v>
      </c>
      <c r="F45" s="7" t="s">
        <v>60</v>
      </c>
      <c r="G45" s="4">
        <v>0</v>
      </c>
      <c r="H45" s="4">
        <v>1</v>
      </c>
      <c r="I45" s="4">
        <v>1</v>
      </c>
      <c r="J45" s="4">
        <v>0</v>
      </c>
      <c r="K45" s="4">
        <v>0</v>
      </c>
      <c r="L45" s="4">
        <v>5</v>
      </c>
      <c r="M45" s="4">
        <v>8</v>
      </c>
      <c r="N45" s="4">
        <v>4</v>
      </c>
      <c r="O45" s="4">
        <v>0</v>
      </c>
      <c r="P45" s="4">
        <v>0</v>
      </c>
      <c r="Q45" s="9">
        <f t="shared" si="4"/>
        <v>19</v>
      </c>
      <c r="R45" s="11" t="s">
        <v>153</v>
      </c>
      <c r="S45" s="4">
        <v>13</v>
      </c>
    </row>
    <row r="46" spans="1:19" x14ac:dyDescent="0.25">
      <c r="A46" s="6" t="str">
        <f>("126")</f>
        <v>126</v>
      </c>
      <c r="B46" s="7" t="s">
        <v>76</v>
      </c>
      <c r="C46" s="7" t="s">
        <v>77</v>
      </c>
      <c r="D46" s="6" t="str">
        <f>("85124")</f>
        <v>85124</v>
      </c>
      <c r="E46" s="7" t="s">
        <v>27</v>
      </c>
      <c r="F46" s="7" t="s">
        <v>78</v>
      </c>
      <c r="G46" s="4">
        <v>0</v>
      </c>
      <c r="H46" s="4">
        <v>0</v>
      </c>
      <c r="I46" s="4">
        <v>5</v>
      </c>
      <c r="J46" s="4">
        <v>1</v>
      </c>
      <c r="K46" s="4">
        <v>1</v>
      </c>
      <c r="L46" s="4">
        <v>1</v>
      </c>
      <c r="M46" s="4">
        <v>2</v>
      </c>
      <c r="N46" s="4">
        <v>2</v>
      </c>
      <c r="O46" s="4">
        <v>15</v>
      </c>
      <c r="P46" s="4">
        <v>2</v>
      </c>
      <c r="Q46" s="9">
        <f t="shared" si="4"/>
        <v>29</v>
      </c>
      <c r="R46" s="11" t="s">
        <v>154</v>
      </c>
      <c r="S46" s="4">
        <v>11</v>
      </c>
    </row>
    <row r="47" spans="1:19" x14ac:dyDescent="0.25">
      <c r="A47" s="6" t="str">
        <f>("11")</f>
        <v>11</v>
      </c>
      <c r="B47" s="7" t="s">
        <v>25</v>
      </c>
      <c r="C47" s="7" t="s">
        <v>26</v>
      </c>
      <c r="D47" s="6" t="str">
        <f>("186048")</f>
        <v>186048</v>
      </c>
      <c r="E47" s="7" t="s">
        <v>27</v>
      </c>
      <c r="F47" s="7" t="s">
        <v>28</v>
      </c>
      <c r="G47" s="4">
        <v>0</v>
      </c>
      <c r="H47" s="4">
        <v>0</v>
      </c>
      <c r="I47" s="4">
        <v>2</v>
      </c>
      <c r="J47" s="4">
        <v>2</v>
      </c>
      <c r="K47" s="4">
        <v>0</v>
      </c>
      <c r="L47" s="4">
        <v>5</v>
      </c>
      <c r="M47" s="4">
        <v>1</v>
      </c>
      <c r="N47" s="4">
        <v>10</v>
      </c>
      <c r="O47" s="4">
        <v>7</v>
      </c>
      <c r="P47" s="4">
        <v>3</v>
      </c>
      <c r="Q47" s="9">
        <f t="shared" si="4"/>
        <v>30</v>
      </c>
      <c r="R47" s="11" t="s">
        <v>155</v>
      </c>
      <c r="S47" s="4">
        <v>10</v>
      </c>
    </row>
    <row r="48" spans="1:19" x14ac:dyDescent="0.25">
      <c r="A48" s="6" t="str">
        <f>("17")</f>
        <v>17</v>
      </c>
      <c r="B48" s="7" t="s">
        <v>29</v>
      </c>
      <c r="C48" s="7" t="s">
        <v>30</v>
      </c>
      <c r="D48" s="6" t="str">
        <f>("10478")</f>
        <v>10478</v>
      </c>
      <c r="E48" s="7" t="s">
        <v>27</v>
      </c>
      <c r="F48" s="7" t="s">
        <v>31</v>
      </c>
      <c r="G48" s="4">
        <v>1</v>
      </c>
      <c r="H48" s="4">
        <v>0</v>
      </c>
      <c r="I48" s="4">
        <v>7</v>
      </c>
      <c r="J48" s="4">
        <v>9</v>
      </c>
      <c r="K48" s="4">
        <v>0</v>
      </c>
      <c r="L48" s="4">
        <v>11</v>
      </c>
      <c r="M48" s="4">
        <v>13</v>
      </c>
      <c r="N48" s="4">
        <v>10</v>
      </c>
      <c r="O48" s="4">
        <v>6</v>
      </c>
      <c r="P48" s="4">
        <v>9</v>
      </c>
      <c r="Q48" s="9">
        <f t="shared" si="4"/>
        <v>66</v>
      </c>
      <c r="R48" s="11" t="s">
        <v>156</v>
      </c>
      <c r="S48" s="4">
        <v>9</v>
      </c>
    </row>
    <row r="49" spans="1:19" x14ac:dyDescent="0.25">
      <c r="A49" s="6" t="str">
        <f>("313")</f>
        <v>313</v>
      </c>
      <c r="B49" s="7" t="s">
        <v>109</v>
      </c>
      <c r="C49" s="7" t="s">
        <v>110</v>
      </c>
      <c r="D49" s="6" t="str">
        <f>("201675")</f>
        <v>201675</v>
      </c>
      <c r="E49" s="7" t="s">
        <v>27</v>
      </c>
      <c r="F49" s="7" t="s">
        <v>105</v>
      </c>
      <c r="G49" s="4" t="s">
        <v>147</v>
      </c>
      <c r="H49" s="4" t="s">
        <v>147</v>
      </c>
      <c r="I49" s="4" t="s">
        <v>147</v>
      </c>
      <c r="J49" s="4" t="s">
        <v>147</v>
      </c>
      <c r="K49" s="4" t="s">
        <v>147</v>
      </c>
      <c r="L49" s="4" t="s">
        <v>147</v>
      </c>
      <c r="M49" s="4" t="s">
        <v>147</v>
      </c>
      <c r="N49" s="4" t="s">
        <v>147</v>
      </c>
      <c r="O49" s="4" t="s">
        <v>147</v>
      </c>
      <c r="P49" s="4" t="s">
        <v>147</v>
      </c>
      <c r="Q49" s="9" t="s">
        <v>147</v>
      </c>
      <c r="R49" s="4" t="s">
        <v>147</v>
      </c>
      <c r="S49" s="4" t="s">
        <v>147</v>
      </c>
    </row>
    <row r="50" spans="1:19" x14ac:dyDescent="0.25">
      <c r="A50" s="6"/>
      <c r="B50" s="7"/>
      <c r="C50" s="7"/>
      <c r="D50" s="6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9"/>
      <c r="R50" s="5"/>
      <c r="S50" s="5"/>
    </row>
    <row r="51" spans="1:19" x14ac:dyDescent="0.25">
      <c r="A51" s="6" t="str">
        <f>("31")</f>
        <v>31</v>
      </c>
      <c r="B51" s="7" t="s">
        <v>32</v>
      </c>
      <c r="C51" s="7" t="s">
        <v>33</v>
      </c>
      <c r="D51" s="6" t="str">
        <f>("208008")</f>
        <v>208008</v>
      </c>
      <c r="E51" s="7" t="s">
        <v>34</v>
      </c>
      <c r="F51" s="7" t="s">
        <v>35</v>
      </c>
      <c r="G51" s="5">
        <v>0</v>
      </c>
      <c r="H51" s="5">
        <v>2</v>
      </c>
      <c r="I51" s="5">
        <v>1</v>
      </c>
      <c r="J51" s="5">
        <v>4</v>
      </c>
      <c r="K51" s="5">
        <v>0</v>
      </c>
      <c r="L51" s="5">
        <v>8</v>
      </c>
      <c r="M51" s="5">
        <v>2</v>
      </c>
      <c r="N51" s="5">
        <v>0</v>
      </c>
      <c r="O51" s="5">
        <v>2</v>
      </c>
      <c r="P51" s="5">
        <v>10</v>
      </c>
      <c r="Q51" s="9">
        <f>SUM(G51:P51)</f>
        <v>29</v>
      </c>
      <c r="R51" s="5" t="s">
        <v>151</v>
      </c>
      <c r="S51" s="5">
        <v>20</v>
      </c>
    </row>
    <row r="52" spans="1:19" x14ac:dyDescent="0.25">
      <c r="A52" s="6"/>
      <c r="B52" s="7"/>
      <c r="C52" s="7"/>
      <c r="D52" s="6"/>
      <c r="E52" s="7"/>
      <c r="F52" s="7"/>
      <c r="G52" s="4"/>
      <c r="H52" s="4"/>
      <c r="I52" s="4"/>
      <c r="J52" s="4"/>
      <c r="K52" s="4"/>
      <c r="L52" s="4"/>
      <c r="M52" s="4"/>
      <c r="N52" s="4"/>
      <c r="O52" s="4"/>
      <c r="P52" s="4"/>
      <c r="Q52" s="9"/>
      <c r="R52" s="4"/>
      <c r="S52" s="4"/>
    </row>
    <row r="53" spans="1:19" x14ac:dyDescent="0.25">
      <c r="A53" s="6" t="str">
        <f>("93")</f>
        <v>93</v>
      </c>
      <c r="B53" s="7" t="s">
        <v>65</v>
      </c>
      <c r="C53" s="7" t="s">
        <v>29</v>
      </c>
      <c r="D53" s="6" t="str">
        <f>("166122")</f>
        <v>166122</v>
      </c>
      <c r="E53" s="7" t="s">
        <v>66</v>
      </c>
      <c r="F53" s="7" t="s">
        <v>67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1</v>
      </c>
      <c r="N53" s="4">
        <v>0</v>
      </c>
      <c r="O53" s="4">
        <v>0</v>
      </c>
      <c r="P53" s="4">
        <v>0</v>
      </c>
      <c r="Q53" s="9">
        <f>SUM(G53:P53)</f>
        <v>1</v>
      </c>
      <c r="R53" s="4" t="s">
        <v>151</v>
      </c>
      <c r="S53" s="4">
        <v>20</v>
      </c>
    </row>
    <row r="54" spans="1:19" x14ac:dyDescent="0.25">
      <c r="A54" s="4">
        <v>808</v>
      </c>
      <c r="B54" s="8" t="s">
        <v>138</v>
      </c>
      <c r="C54" s="8" t="s">
        <v>139</v>
      </c>
      <c r="D54" s="4">
        <v>186471</v>
      </c>
      <c r="E54" s="8" t="s">
        <v>66</v>
      </c>
      <c r="F54" s="8" t="s">
        <v>140</v>
      </c>
      <c r="G54" s="4">
        <v>0</v>
      </c>
      <c r="H54" s="4">
        <v>0</v>
      </c>
      <c r="I54" s="4">
        <v>0</v>
      </c>
      <c r="J54" s="4">
        <v>1</v>
      </c>
      <c r="K54" s="4">
        <v>0</v>
      </c>
      <c r="L54" s="4">
        <v>1</v>
      </c>
      <c r="M54" s="4">
        <v>0</v>
      </c>
      <c r="N54" s="4">
        <v>0</v>
      </c>
      <c r="O54" s="4">
        <v>0</v>
      </c>
      <c r="P54" s="4">
        <v>1</v>
      </c>
      <c r="Q54" s="9">
        <f>SUM(G54:P54)</f>
        <v>3</v>
      </c>
      <c r="R54" s="4" t="s">
        <v>152</v>
      </c>
      <c r="S54" s="4">
        <v>17</v>
      </c>
    </row>
    <row r="55" spans="1:19" x14ac:dyDescent="0.25">
      <c r="A55" s="4"/>
      <c r="B55" s="8"/>
      <c r="C55" s="8"/>
      <c r="D55" s="4"/>
      <c r="E55" s="8"/>
      <c r="F55" s="8"/>
      <c r="G55" s="4"/>
      <c r="H55" s="4"/>
      <c r="I55" s="4"/>
      <c r="J55" s="4"/>
      <c r="K55" s="4"/>
      <c r="L55" s="4"/>
      <c r="M55" s="4"/>
      <c r="N55" s="4"/>
      <c r="O55" s="4"/>
      <c r="P55" s="4"/>
      <c r="Q55" s="9"/>
      <c r="R55" s="4"/>
      <c r="S55" s="4"/>
    </row>
    <row r="56" spans="1:19" x14ac:dyDescent="0.25">
      <c r="A56" s="6" t="str">
        <f>("224")</f>
        <v>224</v>
      </c>
      <c r="B56" s="7" t="s">
        <v>94</v>
      </c>
      <c r="C56" s="7" t="s">
        <v>95</v>
      </c>
      <c r="D56" s="6" t="str">
        <f>("208372")</f>
        <v>208372</v>
      </c>
      <c r="E56" s="7" t="s">
        <v>145</v>
      </c>
      <c r="F56" s="7" t="s">
        <v>54</v>
      </c>
      <c r="G56" s="4">
        <v>0</v>
      </c>
      <c r="H56" s="4">
        <v>0</v>
      </c>
      <c r="I56" s="4">
        <v>4</v>
      </c>
      <c r="J56" s="4">
        <v>2</v>
      </c>
      <c r="K56" s="4">
        <v>3</v>
      </c>
      <c r="L56" s="4">
        <v>2</v>
      </c>
      <c r="M56" s="4">
        <v>2</v>
      </c>
      <c r="N56" s="4">
        <v>8</v>
      </c>
      <c r="O56" s="4">
        <v>7</v>
      </c>
      <c r="P56" s="4">
        <v>7</v>
      </c>
      <c r="Q56" s="9">
        <f>SUM(G56:P56)</f>
        <v>35</v>
      </c>
      <c r="R56" s="4" t="s">
        <v>151</v>
      </c>
      <c r="S56" s="4">
        <v>20</v>
      </c>
    </row>
    <row r="57" spans="1:19" x14ac:dyDescent="0.25">
      <c r="A57" s="4"/>
      <c r="B57" s="8"/>
      <c r="C57" s="8"/>
      <c r="D57" s="4"/>
      <c r="E57" s="8"/>
      <c r="F57" s="8"/>
      <c r="G57" s="4"/>
      <c r="H57" s="4"/>
      <c r="I57" s="4"/>
      <c r="J57" s="4"/>
      <c r="K57" s="4"/>
      <c r="L57" s="4"/>
      <c r="M57" s="4"/>
      <c r="N57" s="4"/>
      <c r="O57" s="4"/>
      <c r="P57" s="4"/>
      <c r="Q57" s="9"/>
      <c r="R57" s="4"/>
      <c r="S57" s="4"/>
    </row>
    <row r="58" spans="1:19" x14ac:dyDescent="0.25">
      <c r="A58" s="6" t="str">
        <f>("46")</f>
        <v>46</v>
      </c>
      <c r="B58" s="7" t="s">
        <v>47</v>
      </c>
      <c r="C58" s="7" t="s">
        <v>45</v>
      </c>
      <c r="D58" s="6" t="str">
        <f>("186243")</f>
        <v>186243</v>
      </c>
      <c r="E58" s="7" t="s">
        <v>48</v>
      </c>
      <c r="F58" s="7" t="s">
        <v>49</v>
      </c>
      <c r="G58" s="4">
        <v>0</v>
      </c>
      <c r="H58" s="4">
        <v>3</v>
      </c>
      <c r="I58" s="4">
        <v>5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5</v>
      </c>
      <c r="P58" s="4">
        <v>12</v>
      </c>
      <c r="Q58" s="9">
        <f>SUM(G58:P58)</f>
        <v>25</v>
      </c>
      <c r="R58" s="4" t="s">
        <v>151</v>
      </c>
      <c r="S58" s="4">
        <v>20</v>
      </c>
    </row>
    <row r="59" spans="1:19" x14ac:dyDescent="0.25">
      <c r="A59" s="6" t="str">
        <f>("53")</f>
        <v>53</v>
      </c>
      <c r="B59" s="7" t="s">
        <v>21</v>
      </c>
      <c r="C59" s="7" t="s">
        <v>53</v>
      </c>
      <c r="D59" s="6" t="str">
        <f>("197496")</f>
        <v>197496</v>
      </c>
      <c r="E59" s="7" t="s">
        <v>48</v>
      </c>
      <c r="F59" s="7" t="s">
        <v>54</v>
      </c>
      <c r="G59" s="4">
        <v>2</v>
      </c>
      <c r="H59" s="4">
        <v>6</v>
      </c>
      <c r="I59" s="4">
        <v>2</v>
      </c>
      <c r="J59" s="4">
        <v>4</v>
      </c>
      <c r="K59" s="4">
        <v>0</v>
      </c>
      <c r="L59" s="4">
        <v>3</v>
      </c>
      <c r="M59" s="4">
        <v>0</v>
      </c>
      <c r="N59" s="4">
        <v>2</v>
      </c>
      <c r="O59" s="4">
        <v>5</v>
      </c>
      <c r="P59" s="4">
        <v>14</v>
      </c>
      <c r="Q59" s="9">
        <f>SUM(G59:P59)</f>
        <v>38</v>
      </c>
      <c r="R59" s="4" t="s">
        <v>152</v>
      </c>
      <c r="S59" s="4">
        <v>17</v>
      </c>
    </row>
    <row r="60" spans="1:19" x14ac:dyDescent="0.25">
      <c r="A60" s="6" t="str">
        <f>("454")</f>
        <v>454</v>
      </c>
      <c r="B60" s="7" t="s">
        <v>124</v>
      </c>
      <c r="C60" s="7" t="s">
        <v>125</v>
      </c>
      <c r="D60" s="6" t="str">
        <f>("206057")</f>
        <v>206057</v>
      </c>
      <c r="E60" s="7" t="s">
        <v>48</v>
      </c>
      <c r="F60" s="7" t="s">
        <v>54</v>
      </c>
      <c r="G60" s="4" t="s">
        <v>147</v>
      </c>
      <c r="H60" s="4" t="s">
        <v>147</v>
      </c>
      <c r="I60" s="4" t="s">
        <v>147</v>
      </c>
      <c r="J60" s="4" t="s">
        <v>147</v>
      </c>
      <c r="K60" s="4" t="s">
        <v>147</v>
      </c>
      <c r="L60" s="4" t="s">
        <v>147</v>
      </c>
      <c r="M60" s="4" t="s">
        <v>147</v>
      </c>
      <c r="N60" s="4" t="s">
        <v>147</v>
      </c>
      <c r="O60" s="4" t="s">
        <v>147</v>
      </c>
      <c r="P60" s="4" t="s">
        <v>147</v>
      </c>
      <c r="Q60" s="9" t="s">
        <v>147</v>
      </c>
      <c r="R60" s="4" t="s">
        <v>147</v>
      </c>
      <c r="S60" s="4" t="s">
        <v>147</v>
      </c>
    </row>
    <row r="61" spans="1:19" x14ac:dyDescent="0.25">
      <c r="A61" s="6"/>
      <c r="B61" s="7"/>
      <c r="C61" s="7"/>
      <c r="D61" s="6"/>
      <c r="E61" s="7"/>
      <c r="F61" s="7"/>
      <c r="G61" s="4"/>
      <c r="H61" s="4"/>
      <c r="I61" s="4"/>
      <c r="J61" s="4"/>
      <c r="K61" s="4"/>
      <c r="L61" s="4"/>
      <c r="M61" s="4"/>
      <c r="N61" s="4"/>
      <c r="O61" s="4"/>
      <c r="P61" s="4"/>
      <c r="Q61" s="9"/>
      <c r="R61" s="4"/>
      <c r="S61" s="4"/>
    </row>
    <row r="62" spans="1:19" x14ac:dyDescent="0.25">
      <c r="A62" s="4">
        <v>807</v>
      </c>
      <c r="B62" s="8" t="s">
        <v>136</v>
      </c>
      <c r="C62" s="8" t="s">
        <v>137</v>
      </c>
      <c r="D62" s="4">
        <v>197380</v>
      </c>
      <c r="E62" s="8" t="s">
        <v>144</v>
      </c>
      <c r="F62" s="8" t="s">
        <v>49</v>
      </c>
      <c r="G62" s="4">
        <v>7</v>
      </c>
      <c r="H62" s="4">
        <v>8</v>
      </c>
      <c r="I62" s="4">
        <v>14</v>
      </c>
      <c r="J62" s="4">
        <v>3</v>
      </c>
      <c r="K62" s="4">
        <v>7</v>
      </c>
      <c r="L62" s="4">
        <v>9</v>
      </c>
      <c r="M62" s="4">
        <v>13</v>
      </c>
      <c r="N62" s="4">
        <v>7</v>
      </c>
      <c r="O62" s="4">
        <v>0</v>
      </c>
      <c r="P62" s="4">
        <v>12</v>
      </c>
      <c r="Q62" s="9">
        <f>SUM(G62:P62)</f>
        <v>80</v>
      </c>
      <c r="R62" s="4" t="s">
        <v>151</v>
      </c>
      <c r="S62" s="4">
        <v>20</v>
      </c>
    </row>
    <row r="64" spans="1:19" x14ac:dyDescent="0.25">
      <c r="A64" s="6" t="str">
        <f>("33")</f>
        <v>33</v>
      </c>
      <c r="B64" s="7" t="s">
        <v>36</v>
      </c>
      <c r="C64" s="7" t="s">
        <v>37</v>
      </c>
      <c r="D64" s="6" t="str">
        <f>("3584")</f>
        <v>3584</v>
      </c>
      <c r="E64" s="7" t="s">
        <v>38</v>
      </c>
      <c r="F64" s="7" t="s">
        <v>39</v>
      </c>
      <c r="G64" s="4">
        <v>3</v>
      </c>
      <c r="H64" s="4">
        <v>11</v>
      </c>
      <c r="I64" s="4">
        <v>1</v>
      </c>
      <c r="J64" s="4">
        <v>1</v>
      </c>
      <c r="K64" s="4">
        <v>9</v>
      </c>
      <c r="L64" s="4">
        <v>11</v>
      </c>
      <c r="M64" s="4">
        <v>7</v>
      </c>
      <c r="N64" s="4">
        <v>2</v>
      </c>
      <c r="O64" s="4">
        <v>6</v>
      </c>
      <c r="P64" s="4">
        <v>11</v>
      </c>
      <c r="Q64" s="9">
        <f>SUM(G64:P64)</f>
        <v>62</v>
      </c>
      <c r="R64" s="4" t="s">
        <v>157</v>
      </c>
      <c r="S64" s="4" t="s">
        <v>157</v>
      </c>
    </row>
    <row r="65" spans="1:19" x14ac:dyDescent="0.25">
      <c r="A65" s="6" t="str">
        <f>("275")</f>
        <v>275</v>
      </c>
      <c r="B65" s="7" t="s">
        <v>103</v>
      </c>
      <c r="C65" s="7" t="s">
        <v>104</v>
      </c>
      <c r="D65" s="6" t="str">
        <f>("185155")</f>
        <v>185155</v>
      </c>
      <c r="E65" s="7" t="s">
        <v>38</v>
      </c>
      <c r="F65" s="7" t="s">
        <v>105</v>
      </c>
      <c r="G65" s="4">
        <v>1</v>
      </c>
      <c r="H65" s="4">
        <v>0</v>
      </c>
      <c r="I65" s="4">
        <v>7</v>
      </c>
      <c r="J65" s="4">
        <v>4</v>
      </c>
      <c r="K65" s="4">
        <v>5</v>
      </c>
      <c r="L65" s="4">
        <v>8</v>
      </c>
      <c r="M65" s="4">
        <v>5</v>
      </c>
      <c r="N65" s="4">
        <v>3</v>
      </c>
      <c r="O65" s="4">
        <v>6</v>
      </c>
      <c r="P65" s="4">
        <v>6</v>
      </c>
      <c r="Q65" s="9">
        <f>SUM(G65:P65)</f>
        <v>45</v>
      </c>
      <c r="R65" s="4" t="s">
        <v>157</v>
      </c>
      <c r="S65" s="4" t="s">
        <v>157</v>
      </c>
    </row>
  </sheetData>
  <sortState xmlns:xlrd2="http://schemas.microsoft.com/office/spreadsheetml/2017/richdata2" ref="A42:T48">
    <sortCondition ref="Q42:Q48"/>
  </sortState>
  <mergeCells count="4">
    <mergeCell ref="A1:F1"/>
    <mergeCell ref="A3:F3"/>
    <mergeCell ref="A5:F5"/>
    <mergeCell ref="B7:C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2022-05-29T06:30:03Z</dcterms:created>
  <dcterms:modified xsi:type="dcterms:W3CDTF">2022-05-30T19:22:54Z</dcterms:modified>
</cp:coreProperties>
</file>